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tabRatio="898" activeTab="0"/>
  </bookViews>
  <sheets>
    <sheet name="2022 Wykonanie" sheetId="1" r:id="rId1"/>
  </sheets>
  <definedNames>
    <definedName name="_xlnm.Print_Area" localSheetId="0">'2022 Wykonanie'!$A$8:$E$100</definedName>
  </definedNames>
  <calcPr fullCalcOnLoad="1"/>
</workbook>
</file>

<file path=xl/sharedStrings.xml><?xml version="1.0" encoding="utf-8"?>
<sst xmlns="http://schemas.openxmlformats.org/spreadsheetml/2006/main" count="143" uniqueCount="131">
  <si>
    <t xml:space="preserve"> </t>
  </si>
  <si>
    <t>I</t>
  </si>
  <si>
    <t>%</t>
  </si>
  <si>
    <t>II</t>
  </si>
  <si>
    <t>PRZYCHODY OGÓŁEM w tym :</t>
  </si>
  <si>
    <t>wpływy ze składek</t>
  </si>
  <si>
    <t>odsetki bankowe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</si>
  <si>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</si>
  <si>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</si>
  <si>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</si>
  <si>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</si>
  <si>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</si>
  <si>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</si>
  <si>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</si>
  <si>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</si>
  <si>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</si>
  <si>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</si>
  <si>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</si>
  <si>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</si>
  <si>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</si>
  <si>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</si>
  <si>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</si>
  <si>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</si>
  <si>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</si>
  <si>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</si>
  <si>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</si>
  <si>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</si>
  <si>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</si>
  <si>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</si>
  <si>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</si>
  <si>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</si>
  <si>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</si>
  <si>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</si>
  <si>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</si>
  <si>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</si>
  <si>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telefony, abonamenty</t>
  </si>
  <si>
    <t>fundusz reprezentacyjny</t>
  </si>
  <si>
    <t>usługi prawnicze</t>
  </si>
  <si>
    <t>B</t>
  </si>
  <si>
    <t>Koszty  posiedzeń pełnomocników</t>
  </si>
  <si>
    <t>5.</t>
  </si>
  <si>
    <t>Koszty organizacji MDP i DP</t>
  </si>
  <si>
    <t>C</t>
  </si>
  <si>
    <t xml:space="preserve">ŚRODKI FINANSOWE DLA OSÓB ODCHODZĄCYCH NA EMERYTURĘ </t>
  </si>
  <si>
    <t>D</t>
  </si>
  <si>
    <t xml:space="preserve">1. </t>
  </si>
  <si>
    <t>Komisja ds. kształcenia i doskonalenia zawodowego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</si>
  <si>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</si>
  <si>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</si>
  <si>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</si>
  <si>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</si>
  <si>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</si>
  <si>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</si>
  <si>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</si>
  <si>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</si>
  <si>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</si>
  <si>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</si>
  <si>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</si>
  <si>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</si>
  <si>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 xml:space="preserve">Komisja ds.biuletynu 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</si>
  <si>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</si>
  <si>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</si>
  <si>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</si>
  <si>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</si>
  <si>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</si>
  <si>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</si>
  <si>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</si>
  <si>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 xml:space="preserve">WYDATKI DOTACJI BUDŻETOWEJ OGÓŁEM (1+2+3+4)           w tym : </t>
  </si>
  <si>
    <t>Wydatki prawa wykonywania zawodu oraz prowadzenie rejestru pielęgniarek i położnych</t>
  </si>
  <si>
    <t>Rzecznik Odpowiedzialności Zawodowej</t>
  </si>
  <si>
    <t xml:space="preserve">Okręgowy Sąd </t>
  </si>
  <si>
    <t xml:space="preserve">Działalność Ośrodka Informacyjno - Edukacyjnego </t>
  </si>
  <si>
    <t>J</t>
  </si>
  <si>
    <t>PODATEK DOCHODOWY OD ODSETEK BANKOWYCH</t>
  </si>
  <si>
    <t>K</t>
  </si>
  <si>
    <t>L</t>
  </si>
  <si>
    <t>Ł</t>
  </si>
  <si>
    <t>SPŁATA KREDYTU (RATY PODSTAWOWE)</t>
  </si>
  <si>
    <t>DZIAŁALNOŚĆ MERYTORYCZNA OGÓŁEM (1+2+3+4+5+6)  w tym:</t>
  </si>
  <si>
    <t>Koszt posiedzeń</t>
  </si>
  <si>
    <t>Koszty refundacji</t>
  </si>
  <si>
    <t>Koszty posiedzeń</t>
  </si>
  <si>
    <t>koszty pomocy socjalnej</t>
  </si>
  <si>
    <t>koszty biuletynu</t>
  </si>
  <si>
    <t>M</t>
  </si>
  <si>
    <t>SPŁATA KREDYTU (ODSETKI OD KREDYTU)</t>
  </si>
  <si>
    <t>9.</t>
  </si>
  <si>
    <t>10.</t>
  </si>
  <si>
    <t>11.</t>
  </si>
  <si>
    <t>12.</t>
  </si>
  <si>
    <t>13.</t>
  </si>
  <si>
    <t>Komisja ds.piel chirurgicznego</t>
  </si>
  <si>
    <t>Komisja ds.piel operacyjnego</t>
  </si>
  <si>
    <t>Komisja ds.piel diabetologicznego</t>
  </si>
  <si>
    <t>energia</t>
  </si>
  <si>
    <t>KOSZT PRZYSZŁYCH OKRESÓW</t>
  </si>
  <si>
    <t>czynsz, ubezpieczenia, monitoring lokalu</t>
  </si>
  <si>
    <t>*inne(prenumerata, książki bibl., śr. czystości...)</t>
  </si>
  <si>
    <t>*inne  (bilety MZK, mat techniczne, art. spożywcze...)</t>
  </si>
  <si>
    <t>Komisja ds. Położnych</t>
  </si>
  <si>
    <t>koszt posiedzeń</t>
  </si>
  <si>
    <t>koszt działalności</t>
  </si>
  <si>
    <t>14.</t>
  </si>
  <si>
    <t>Zespół ds.min.norm zatrudnienia</t>
  </si>
  <si>
    <t>WYDATKI KOMISJI PROBLEMOWYCH OGÓŁEM (1+2+3+4+5+6+7+8 +9+10+11+12+13)</t>
  </si>
  <si>
    <t>Delegacje służbowe i szkolenia członków Prezydium i Rady</t>
  </si>
  <si>
    <t>Koszty posiedzeń  Prezydium i Rady</t>
  </si>
  <si>
    <r>
      <t>PRZYCHODY PRZYSZŁYCH OKRESÓW</t>
    </r>
    <r>
      <rPr>
        <sz val="11"/>
        <rFont val="Arial"/>
        <family val="2"/>
      </rPr>
      <t xml:space="preserve">                      </t>
    </r>
  </si>
  <si>
    <t>Komisje ds.medyc.szkolnej</t>
  </si>
  <si>
    <t>Aktualizacja Centralnego Rejestru Pielęgniarek i Położnych</t>
  </si>
  <si>
    <t xml:space="preserve">KSZTAŁCENIE PODYPLOMOWE            </t>
  </si>
  <si>
    <t>15.</t>
  </si>
  <si>
    <t>Koszty organizacji Zjazdu</t>
  </si>
  <si>
    <t>pozostałe koszty ( internet, sprzątanie i inne)</t>
  </si>
  <si>
    <t>Koszty działalności chóru SIPiP</t>
  </si>
  <si>
    <t>Inne wydatki( spotk.kier.NZOZ,piel. naczel. , i inne  )</t>
  </si>
  <si>
    <t>PLAN 2022</t>
  </si>
  <si>
    <t xml:space="preserve"> Bilans otwarcia – stan środków finansowych na dzień 1 stycznia 2022 r </t>
  </si>
  <si>
    <t>dotacja budżetowa 2022</t>
  </si>
  <si>
    <t>Koszt bezpłatnych szkoleń finansowanych przez SIPiP</t>
  </si>
  <si>
    <t>WYKONANIE PLANU FINANSOWEGO ZA 2022 ROK</t>
  </si>
  <si>
    <t>WYKONANIE              za 2022</t>
  </si>
  <si>
    <t>REZERWA FINANSOWA (środki finansowe na kontach bankowych wykonanie na dz. plan 31.12.2022 / wykonanie za 2022 r)</t>
  </si>
  <si>
    <r>
      <t xml:space="preserve">WYDATKI OGÓŁEM (A+B+C+D+E+F+G+H+I+J+K+L+Ł) w 2022 r, </t>
    </r>
    <r>
      <rPr>
        <b/>
        <sz val="11"/>
        <rFont val="Arial"/>
        <family val="2"/>
      </rPr>
      <t>plan 2022 / wykonanie za 2022 r</t>
    </r>
  </si>
  <si>
    <r>
      <t xml:space="preserve">ŚRODKI FINANSOWE OGÓŁEM / w roku 2022 / </t>
    </r>
    <r>
      <rPr>
        <b/>
        <sz val="11"/>
        <rFont val="Arial"/>
        <family val="2"/>
      </rPr>
      <t>plan 2022 / wykonanie 2022</t>
    </r>
  </si>
  <si>
    <t>w tym koszt projektu NIPIP_UE</t>
  </si>
  <si>
    <t>WPŁYWY OGÓŁEM                 ( I+ II+III+IV)</t>
  </si>
  <si>
    <t xml:space="preserve">Główna księgowa SIPiP                                   Skarbnik SIPiP                                                                            Ewa Kniaź-Szołomicka                                     Wieslawa Szadziuk                        </t>
  </si>
  <si>
    <t>Załącznik Nr 1 do uchwały nr 7 z dnia 18 marca 2023r. XI  Zjazdu Sprawozdawczo-Wyborczego Szczecińskiej Izby Pielęgniarek i Położnych</t>
  </si>
  <si>
    <t xml:space="preserve">      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</si>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</sst>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#,##0.00&quot; zł&quot;;[Red]\-#,##0.00&quot; zł&quot;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#,##0.00\ &quot;zł&quot;"/>
  </numFmts>
  <fonts count="6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4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vertical="center"/>
    </xf>
    <xf numFmtId="166" fontId="1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0" fontId="4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wrapText="1"/>
    </xf>
    <xf numFmtId="166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66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66" fontId="1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66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166" fontId="1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wrapText="1"/>
    </xf>
    <xf numFmtId="166" fontId="4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wrapText="1"/>
    </xf>
    <xf numFmtId="166" fontId="1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horizontal="left" vertical="center"/>
    </xf>
    <xf numFmtId="10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Alignment="1">
      <alignment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2" fillId="0" borderId="14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2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53</xdr:row>
      <xdr:rowOff>57150</xdr:rowOff>
    </xdr:from>
    <xdr:to>
      <xdr:col>0</xdr:col>
      <xdr:colOff>266700</xdr:colOff>
      <xdr:row>54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166687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6"/>
  <sheetViews>
    <sheetView tabSelected="1" zoomScalePageLayoutView="0" workbookViewId="0" topLeftCell="A92">
      <selection activeCell="I111" sqref="I111"/>
    </sheetView>
  </sheetViews>
  <sheetFormatPr defaultColWidth="9.140625" defaultRowHeight="12.75"/>
  <cols>
    <col min="1" max="1" width="4.8515625" style="58" customWidth="1"/>
    <col min="2" max="2" width="28.7109375" style="58" customWidth="1"/>
    <col min="3" max="3" width="18.421875" style="58" customWidth="1"/>
    <col min="4" max="4" width="19.28125" style="58" customWidth="1"/>
    <col min="5" max="5" width="12.57421875" style="58" customWidth="1"/>
    <col min="6" max="6" width="9.8515625" style="58" customWidth="1"/>
    <col min="7" max="7" width="10.7109375" style="0" customWidth="1"/>
    <col min="8" max="8" width="7.57421875" style="0" customWidth="1"/>
    <col min="9" max="9" width="13.421875" style="0" customWidth="1"/>
    <col min="10" max="10" width="12.57421875" style="0" customWidth="1"/>
    <col min="11" max="11" width="16.57421875" style="0" customWidth="1"/>
    <col min="12" max="12" width="11.8515625" style="0" customWidth="1"/>
  </cols>
  <sheetData>
    <row r="4" spans="1:5" ht="12.75">
      <c r="A4" s="114" t="s">
        <v>128</v>
      </c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7" spans="1:7" ht="12.75" customHeight="1">
      <c r="A7" s="117"/>
      <c r="B7" s="117"/>
      <c r="C7" s="117"/>
      <c r="D7" s="117"/>
      <c r="E7" s="117"/>
      <c r="F7" s="117"/>
      <c r="G7" s="117"/>
    </row>
    <row r="8" spans="1:6" ht="15.75" customHeight="1">
      <c r="A8" s="95" t="s">
        <v>120</v>
      </c>
      <c r="B8" s="96"/>
      <c r="C8" s="96"/>
      <c r="D8" s="96"/>
      <c r="E8" s="96"/>
      <c r="F8" s="74"/>
    </row>
    <row r="9" spans="1:5" ht="37.5" customHeight="1">
      <c r="A9" s="69"/>
      <c r="B9" s="69"/>
      <c r="C9" s="9" t="s">
        <v>116</v>
      </c>
      <c r="D9" s="9" t="s">
        <v>121</v>
      </c>
      <c r="E9" s="21" t="s">
        <v>2</v>
      </c>
    </row>
    <row r="10" spans="1:5" ht="51" customHeight="1">
      <c r="A10" s="75" t="s">
        <v>1</v>
      </c>
      <c r="B10" s="22" t="s">
        <v>117</v>
      </c>
      <c r="C10" s="23">
        <v>1694588.51</v>
      </c>
      <c r="D10" s="23">
        <v>1694588.51</v>
      </c>
      <c r="E10" s="24" t="s">
        <v>0</v>
      </c>
    </row>
    <row r="11" spans="1:5" ht="14.25" customHeight="1">
      <c r="A11" s="75"/>
      <c r="B11" s="25"/>
      <c r="C11" s="26"/>
      <c r="D11" s="27"/>
      <c r="E11" s="28"/>
    </row>
    <row r="12" spans="1:9" ht="42" customHeight="1">
      <c r="A12" s="75" t="s">
        <v>3</v>
      </c>
      <c r="B12" s="29" t="s">
        <v>4</v>
      </c>
      <c r="C12" s="23">
        <f>SUM(C13:C16)</f>
        <v>2691000</v>
      </c>
      <c r="D12" s="23">
        <f>SUM(D13:D16)</f>
        <v>3142880.4000000004</v>
      </c>
      <c r="E12" s="30">
        <f>PRODUCT(D12/C12)</f>
        <v>1.1679228539576367</v>
      </c>
      <c r="H12" s="12"/>
      <c r="I12" s="12"/>
    </row>
    <row r="13" spans="1:8" ht="24" customHeight="1">
      <c r="A13" s="69"/>
      <c r="B13" s="2" t="s">
        <v>5</v>
      </c>
      <c r="C13" s="34">
        <v>2600000</v>
      </c>
      <c r="D13" s="31">
        <v>3043634.47</v>
      </c>
      <c r="E13" s="32">
        <f>PRODUCT(D13/C13)</f>
        <v>1.1706286423076924</v>
      </c>
      <c r="F13" s="76"/>
      <c r="G13" s="17"/>
      <c r="H13" s="17"/>
    </row>
    <row r="14" spans="1:8" ht="25.5" customHeight="1">
      <c r="A14" s="69"/>
      <c r="B14" s="33" t="s">
        <v>6</v>
      </c>
      <c r="C14" s="34">
        <v>0</v>
      </c>
      <c r="D14" s="34">
        <v>0</v>
      </c>
      <c r="E14" s="32"/>
      <c r="F14" s="77"/>
      <c r="G14" s="18"/>
      <c r="H14" s="18"/>
    </row>
    <row r="15" spans="1:7" ht="18.75" customHeight="1">
      <c r="A15" s="69"/>
      <c r="B15" s="33" t="s">
        <v>118</v>
      </c>
      <c r="C15" s="34">
        <v>76000</v>
      </c>
      <c r="D15" s="31">
        <v>82672.83</v>
      </c>
      <c r="E15" s="32">
        <f>PRODUCT(D15/C15)</f>
        <v>1.0878003947368422</v>
      </c>
      <c r="F15" s="118"/>
      <c r="G15" s="119"/>
    </row>
    <row r="16" spans="1:8" ht="24">
      <c r="A16" s="69"/>
      <c r="B16" s="3" t="s">
        <v>7</v>
      </c>
      <c r="C16" s="70">
        <v>15000</v>
      </c>
      <c r="D16" s="35">
        <v>16573.1</v>
      </c>
      <c r="E16" s="32">
        <f>PRODUCT(D16/C16)</f>
        <v>1.1048733333333332</v>
      </c>
      <c r="F16" s="120"/>
      <c r="G16" s="121"/>
      <c r="H16" s="121"/>
    </row>
    <row r="17" spans="1:5" ht="42" customHeight="1">
      <c r="A17" s="75" t="s">
        <v>8</v>
      </c>
      <c r="B17" s="4" t="s">
        <v>9</v>
      </c>
      <c r="C17" s="23">
        <f>SUM(C18:C21)</f>
        <v>355000</v>
      </c>
      <c r="D17" s="23">
        <f>SUM(D18:D21)</f>
        <v>130771.4</v>
      </c>
      <c r="E17" s="30">
        <f aca="true" t="shared" si="0" ref="E17:E24">PRODUCT(D17/C17)</f>
        <v>0.3683701408450704</v>
      </c>
    </row>
    <row r="18" spans="1:8" ht="12.75">
      <c r="A18" s="69"/>
      <c r="B18" s="33" t="s">
        <v>10</v>
      </c>
      <c r="C18" s="34">
        <v>15000</v>
      </c>
      <c r="D18" s="35">
        <v>18371.05</v>
      </c>
      <c r="E18" s="32">
        <f t="shared" si="0"/>
        <v>1.2247366666666666</v>
      </c>
      <c r="F18" s="91"/>
      <c r="G18" s="92"/>
      <c r="H18" s="92"/>
    </row>
    <row r="19" spans="1:9" ht="35.25" customHeight="1">
      <c r="A19" s="69"/>
      <c r="B19" s="33" t="s">
        <v>11</v>
      </c>
      <c r="C19" s="70">
        <v>300000</v>
      </c>
      <c r="D19" s="35">
        <v>89200</v>
      </c>
      <c r="E19" s="32">
        <f t="shared" si="0"/>
        <v>0.29733333333333334</v>
      </c>
      <c r="F19" s="122"/>
      <c r="G19" s="123"/>
      <c r="H19" s="113"/>
      <c r="I19" s="113"/>
    </row>
    <row r="20" spans="1:7" ht="12.75">
      <c r="A20" s="69"/>
      <c r="B20" s="33" t="s">
        <v>12</v>
      </c>
      <c r="C20" s="34">
        <v>20000</v>
      </c>
      <c r="D20" s="31">
        <v>0</v>
      </c>
      <c r="E20" s="32">
        <f t="shared" si="0"/>
        <v>0</v>
      </c>
      <c r="F20" s="101"/>
      <c r="G20" s="102"/>
    </row>
    <row r="21" spans="1:8" ht="33" customHeight="1">
      <c r="A21" s="69"/>
      <c r="B21" s="33" t="s">
        <v>13</v>
      </c>
      <c r="C21" s="70">
        <v>20000</v>
      </c>
      <c r="D21" s="35">
        <v>23200.35</v>
      </c>
      <c r="E21" s="32">
        <f t="shared" si="0"/>
        <v>1.1600175</v>
      </c>
      <c r="F21" s="97"/>
      <c r="G21" s="98"/>
      <c r="H21" s="19"/>
    </row>
    <row r="22" spans="1:5" ht="0" customHeight="1" hidden="1">
      <c r="A22" s="75"/>
      <c r="B22" s="36"/>
      <c r="C22" s="37"/>
      <c r="D22" s="37"/>
      <c r="E22" s="30"/>
    </row>
    <row r="23" spans="1:5" ht="40.5" customHeight="1">
      <c r="A23" s="75" t="s">
        <v>14</v>
      </c>
      <c r="B23" s="38" t="s">
        <v>107</v>
      </c>
      <c r="C23" s="78">
        <v>0</v>
      </c>
      <c r="D23" s="39">
        <v>0</v>
      </c>
      <c r="E23" s="32"/>
    </row>
    <row r="24" spans="1:5" ht="31.5">
      <c r="A24" s="69"/>
      <c r="B24" s="4" t="s">
        <v>126</v>
      </c>
      <c r="C24" s="23">
        <f>SUM(C17,C12,C10)</f>
        <v>4740588.51</v>
      </c>
      <c r="D24" s="23">
        <f>D10+D12+D17+D23</f>
        <v>4968240.3100000005</v>
      </c>
      <c r="E24" s="30">
        <f t="shared" si="0"/>
        <v>1.0480218436001738</v>
      </c>
    </row>
    <row r="25" spans="1:5" ht="18">
      <c r="A25" s="69"/>
      <c r="B25" s="24"/>
      <c r="C25" s="40"/>
      <c r="D25" s="40"/>
      <c r="E25" s="41"/>
    </row>
    <row r="26" spans="1:5" ht="18">
      <c r="A26" s="69"/>
      <c r="B26" s="42" t="s">
        <v>15</v>
      </c>
      <c r="C26" s="40"/>
      <c r="D26" s="40"/>
      <c r="E26" s="41"/>
    </row>
    <row r="27" spans="1:5" ht="54.75" customHeight="1">
      <c r="A27" s="7" t="s">
        <v>16</v>
      </c>
      <c r="B27" s="4" t="s">
        <v>17</v>
      </c>
      <c r="C27" s="23">
        <f>C28+C29+C30+C31+C36+C40</f>
        <v>1843000</v>
      </c>
      <c r="D27" s="23">
        <f>D28+D29+D30+D31+D36+D40</f>
        <v>1504602.1500000001</v>
      </c>
      <c r="E27" s="30">
        <f aca="true" t="shared" si="1" ref="E27:E91">PRODUCT(D27/C27)</f>
        <v>0.8163874932175801</v>
      </c>
    </row>
    <row r="28" spans="1:9" ht="35.25" customHeight="1">
      <c r="A28" s="11" t="s">
        <v>18</v>
      </c>
      <c r="B28" s="43" t="s">
        <v>19</v>
      </c>
      <c r="C28" s="49">
        <v>960000</v>
      </c>
      <c r="D28" s="44">
        <v>927686.4</v>
      </c>
      <c r="E28" s="30">
        <f t="shared" si="1"/>
        <v>0.96634</v>
      </c>
      <c r="F28" s="103"/>
      <c r="G28" s="104"/>
      <c r="H28" s="104"/>
      <c r="I28" s="15"/>
    </row>
    <row r="29" spans="1:7" ht="39" customHeight="1">
      <c r="A29" s="11" t="s">
        <v>20</v>
      </c>
      <c r="B29" s="45" t="s">
        <v>21</v>
      </c>
      <c r="C29" s="23">
        <v>300000</v>
      </c>
      <c r="D29" s="23">
        <v>188276.84</v>
      </c>
      <c r="E29" s="30">
        <f t="shared" si="1"/>
        <v>0.6275894666666667</v>
      </c>
      <c r="F29" s="109"/>
      <c r="G29" s="110"/>
    </row>
    <row r="30" spans="1:8" ht="39" customHeight="1">
      <c r="A30" s="11" t="s">
        <v>22</v>
      </c>
      <c r="B30" s="45" t="s">
        <v>23</v>
      </c>
      <c r="C30" s="23">
        <v>160000</v>
      </c>
      <c r="D30" s="23">
        <v>157369.24</v>
      </c>
      <c r="E30" s="30">
        <f t="shared" si="1"/>
        <v>0.9835577499999999</v>
      </c>
      <c r="F30" s="111"/>
      <c r="G30" s="112"/>
      <c r="H30" s="112"/>
    </row>
    <row r="31" spans="1:5" ht="15.75">
      <c r="A31" s="1" t="s">
        <v>24</v>
      </c>
      <c r="B31" s="46" t="s">
        <v>25</v>
      </c>
      <c r="C31" s="37">
        <f>SUM(C32:C35)</f>
        <v>120000</v>
      </c>
      <c r="D31" s="37">
        <f>SUM(D32:D35)</f>
        <v>47445.54</v>
      </c>
      <c r="E31" s="30">
        <f t="shared" si="1"/>
        <v>0.3953795</v>
      </c>
    </row>
    <row r="32" spans="1:8" ht="30" customHeight="1">
      <c r="A32" s="88"/>
      <c r="B32" s="2" t="s">
        <v>26</v>
      </c>
      <c r="C32" s="71">
        <v>50000</v>
      </c>
      <c r="D32" s="35">
        <v>24978.15</v>
      </c>
      <c r="E32" s="32">
        <f t="shared" si="1"/>
        <v>0.49956300000000003</v>
      </c>
      <c r="F32" s="97"/>
      <c r="G32" s="98"/>
      <c r="H32" s="98"/>
    </row>
    <row r="33" spans="1:8" ht="26.25" customHeight="1">
      <c r="A33" s="88"/>
      <c r="B33" s="33" t="s">
        <v>27</v>
      </c>
      <c r="C33" s="72">
        <v>30000</v>
      </c>
      <c r="D33" s="35">
        <v>12752.84</v>
      </c>
      <c r="E33" s="32">
        <f t="shared" si="1"/>
        <v>0.4250946666666667</v>
      </c>
      <c r="F33" s="107"/>
      <c r="G33" s="108"/>
      <c r="H33" s="108"/>
    </row>
    <row r="34" spans="1:8" ht="24">
      <c r="A34" s="88"/>
      <c r="B34" s="47" t="s">
        <v>97</v>
      </c>
      <c r="C34" s="71">
        <v>20000</v>
      </c>
      <c r="D34" s="39">
        <v>4566.59</v>
      </c>
      <c r="E34" s="32">
        <f t="shared" si="1"/>
        <v>0.22832950000000002</v>
      </c>
      <c r="F34" s="97"/>
      <c r="G34" s="98"/>
      <c r="H34" s="98"/>
    </row>
    <row r="35" spans="1:8" ht="32.25" customHeight="1">
      <c r="A35" s="88"/>
      <c r="B35" s="3" t="s">
        <v>98</v>
      </c>
      <c r="C35" s="71">
        <v>20000</v>
      </c>
      <c r="D35" s="39">
        <v>5147.96</v>
      </c>
      <c r="E35" s="32">
        <f t="shared" si="1"/>
        <v>0.257398</v>
      </c>
      <c r="F35" s="97"/>
      <c r="G35" s="98"/>
      <c r="H35" s="98"/>
    </row>
    <row r="36" spans="1:5" ht="15.75">
      <c r="A36" s="1" t="s">
        <v>28</v>
      </c>
      <c r="B36" s="46" t="s">
        <v>29</v>
      </c>
      <c r="C36" s="37">
        <f>SUM(C37:C39)</f>
        <v>75000</v>
      </c>
      <c r="D36" s="37">
        <f>SUM(D37:D39)</f>
        <v>29676.02</v>
      </c>
      <c r="E36" s="30">
        <f t="shared" si="1"/>
        <v>0.39568026666666667</v>
      </c>
    </row>
    <row r="37" spans="1:8" ht="21.75" customHeight="1">
      <c r="A37" s="69"/>
      <c r="B37" s="2" t="s">
        <v>30</v>
      </c>
      <c r="C37" s="71">
        <v>15000</v>
      </c>
      <c r="D37" s="31">
        <v>4968.12</v>
      </c>
      <c r="E37" s="32">
        <f t="shared" si="1"/>
        <v>0.331208</v>
      </c>
      <c r="F37" s="107"/>
      <c r="G37" s="108"/>
      <c r="H37" s="108"/>
    </row>
    <row r="38" spans="1:8" ht="30.75" customHeight="1">
      <c r="A38" s="69"/>
      <c r="B38" s="2" t="s">
        <v>31</v>
      </c>
      <c r="C38" s="71">
        <v>10000</v>
      </c>
      <c r="D38" s="31">
        <v>7404.6</v>
      </c>
      <c r="E38" s="32">
        <f t="shared" si="1"/>
        <v>0.74046</v>
      </c>
      <c r="F38" s="107"/>
      <c r="G38" s="108"/>
      <c r="H38" s="108"/>
    </row>
    <row r="39" spans="1:8" ht="12.75">
      <c r="A39" s="69"/>
      <c r="B39" s="2" t="s">
        <v>32</v>
      </c>
      <c r="C39" s="72">
        <v>50000</v>
      </c>
      <c r="D39" s="31">
        <v>17303.3</v>
      </c>
      <c r="E39" s="32">
        <f t="shared" si="1"/>
        <v>0.346066</v>
      </c>
      <c r="F39" s="91"/>
      <c r="G39" s="92"/>
      <c r="H39" s="92"/>
    </row>
    <row r="40" spans="1:5" ht="15.75">
      <c r="A40" s="1" t="s">
        <v>33</v>
      </c>
      <c r="B40" s="46" t="s">
        <v>34</v>
      </c>
      <c r="C40" s="48">
        <f>SUM(C41:C48)</f>
        <v>228000</v>
      </c>
      <c r="D40" s="37">
        <f>SUM(D41:D48)</f>
        <v>154148.11000000002</v>
      </c>
      <c r="E40" s="30">
        <f t="shared" si="1"/>
        <v>0.676088201754386</v>
      </c>
    </row>
    <row r="41" spans="1:8" ht="24">
      <c r="A41" s="69"/>
      <c r="B41" s="3" t="s">
        <v>96</v>
      </c>
      <c r="C41" s="39">
        <v>40000</v>
      </c>
      <c r="D41" s="39">
        <v>39483.83</v>
      </c>
      <c r="E41" s="32">
        <f t="shared" si="1"/>
        <v>0.98709575</v>
      </c>
      <c r="F41" s="97"/>
      <c r="G41" s="98"/>
      <c r="H41" s="98"/>
    </row>
    <row r="42" spans="1:8" ht="12.75">
      <c r="A42" s="69"/>
      <c r="B42" s="2" t="s">
        <v>94</v>
      </c>
      <c r="C42" s="72">
        <v>15000</v>
      </c>
      <c r="D42" s="31">
        <v>7798.22</v>
      </c>
      <c r="E42" s="32">
        <f t="shared" si="1"/>
        <v>0.5198813333333333</v>
      </c>
      <c r="F42" s="91"/>
      <c r="G42" s="92"/>
      <c r="H42" s="92"/>
    </row>
    <row r="43" spans="1:10" ht="12.75">
      <c r="A43" s="69"/>
      <c r="B43" s="2" t="s">
        <v>35</v>
      </c>
      <c r="C43" s="72">
        <v>18000</v>
      </c>
      <c r="D43" s="31">
        <v>13410.8</v>
      </c>
      <c r="E43" s="32">
        <f t="shared" si="1"/>
        <v>0.7450444444444444</v>
      </c>
      <c r="F43" s="91"/>
      <c r="G43" s="92"/>
      <c r="H43" s="92"/>
      <c r="I43" s="10"/>
      <c r="J43" s="10"/>
    </row>
    <row r="44" spans="1:10" ht="18.75" customHeight="1">
      <c r="A44" s="69"/>
      <c r="B44" s="2" t="s">
        <v>36</v>
      </c>
      <c r="C44" s="71">
        <v>10000</v>
      </c>
      <c r="D44" s="31">
        <v>246.82</v>
      </c>
      <c r="E44" s="32">
        <f t="shared" si="1"/>
        <v>0.024682</v>
      </c>
      <c r="F44" s="97"/>
      <c r="G44" s="98"/>
      <c r="H44" s="98"/>
      <c r="I44" s="10"/>
      <c r="J44" s="10"/>
    </row>
    <row r="45" spans="1:10" ht="9.75" customHeight="1" hidden="1">
      <c r="A45" s="69"/>
      <c r="B45" s="3"/>
      <c r="C45" s="72"/>
      <c r="D45" s="39"/>
      <c r="E45" s="32"/>
      <c r="G45" s="10"/>
      <c r="H45" s="10"/>
      <c r="I45" s="10"/>
      <c r="J45" s="10"/>
    </row>
    <row r="46" spans="1:10" ht="12.75">
      <c r="A46" s="69"/>
      <c r="B46" s="2" t="s">
        <v>37</v>
      </c>
      <c r="C46" s="72">
        <v>40000</v>
      </c>
      <c r="D46" s="31">
        <v>34500</v>
      </c>
      <c r="E46" s="32">
        <f t="shared" si="1"/>
        <v>0.8625</v>
      </c>
      <c r="F46" s="91"/>
      <c r="G46" s="92"/>
      <c r="H46" s="92"/>
      <c r="I46" s="10"/>
      <c r="J46" s="10"/>
    </row>
    <row r="47" spans="1:8" ht="40.5" customHeight="1">
      <c r="A47" s="69"/>
      <c r="B47" s="3" t="s">
        <v>113</v>
      </c>
      <c r="C47" s="71">
        <v>75000</v>
      </c>
      <c r="D47" s="39">
        <v>57392.77</v>
      </c>
      <c r="E47" s="32">
        <f t="shared" si="1"/>
        <v>0.7652369333333333</v>
      </c>
      <c r="F47" s="97"/>
      <c r="G47" s="98"/>
      <c r="H47" s="98"/>
    </row>
    <row r="48" spans="1:5" ht="25.5" customHeight="1">
      <c r="A48" s="69"/>
      <c r="B48" s="3" t="s">
        <v>109</v>
      </c>
      <c r="C48" s="39">
        <v>30000</v>
      </c>
      <c r="D48" s="39">
        <v>1315.67</v>
      </c>
      <c r="E48" s="32">
        <f t="shared" si="1"/>
        <v>0.04385566666666667</v>
      </c>
    </row>
    <row r="49" spans="1:5" ht="72" customHeight="1">
      <c r="A49" s="79" t="s">
        <v>38</v>
      </c>
      <c r="B49" s="4" t="s">
        <v>78</v>
      </c>
      <c r="C49" s="49">
        <f>C50+C51+C52+C53+C54+C55</f>
        <v>144000</v>
      </c>
      <c r="D49" s="49">
        <f>SUM(D50:D55)</f>
        <v>42441.11</v>
      </c>
      <c r="E49" s="30">
        <f t="shared" si="1"/>
        <v>0.2947299305555556</v>
      </c>
    </row>
    <row r="50" spans="1:8" ht="20.25" customHeight="1">
      <c r="A50" s="1" t="s">
        <v>18</v>
      </c>
      <c r="B50" s="3" t="s">
        <v>106</v>
      </c>
      <c r="C50" s="50">
        <v>30000</v>
      </c>
      <c r="D50" s="50">
        <v>6699.04</v>
      </c>
      <c r="E50" s="32">
        <f t="shared" si="1"/>
        <v>0.22330133333333332</v>
      </c>
      <c r="F50" s="91"/>
      <c r="G50" s="92"/>
      <c r="H50" s="92"/>
    </row>
    <row r="51" spans="1:8" s="16" customFormat="1" ht="53.25" customHeight="1">
      <c r="A51" s="80" t="s">
        <v>20</v>
      </c>
      <c r="B51" s="81" t="s">
        <v>105</v>
      </c>
      <c r="C51" s="89">
        <v>12000</v>
      </c>
      <c r="D51" s="82">
        <v>5892.29</v>
      </c>
      <c r="E51" s="83">
        <f t="shared" si="1"/>
        <v>0.49102416666666665</v>
      </c>
      <c r="F51" s="107"/>
      <c r="G51" s="108"/>
      <c r="H51" s="108"/>
    </row>
    <row r="52" spans="1:5" ht="24">
      <c r="A52" s="1" t="s">
        <v>22</v>
      </c>
      <c r="B52" s="3" t="s">
        <v>39</v>
      </c>
      <c r="C52" s="39">
        <v>5000</v>
      </c>
      <c r="D52" s="39">
        <v>0</v>
      </c>
      <c r="E52" s="32">
        <f t="shared" si="1"/>
        <v>0</v>
      </c>
    </row>
    <row r="53" spans="1:5" ht="12.75">
      <c r="A53" s="1" t="s">
        <v>24</v>
      </c>
      <c r="B53" s="3" t="s">
        <v>112</v>
      </c>
      <c r="C53" s="50">
        <v>40000</v>
      </c>
      <c r="D53" s="31">
        <v>3465</v>
      </c>
      <c r="E53" s="32">
        <f t="shared" si="1"/>
        <v>0.086625</v>
      </c>
    </row>
    <row r="54" spans="1:8" ht="24" customHeight="1">
      <c r="A54" s="1" t="s">
        <v>40</v>
      </c>
      <c r="B54" s="3" t="s">
        <v>41</v>
      </c>
      <c r="C54" s="50">
        <v>42000</v>
      </c>
      <c r="D54" s="31">
        <v>13507.62</v>
      </c>
      <c r="E54" s="32">
        <f t="shared" si="1"/>
        <v>0.32161</v>
      </c>
      <c r="F54" s="107"/>
      <c r="G54" s="108"/>
      <c r="H54" s="108"/>
    </row>
    <row r="55" spans="1:8" ht="39" customHeight="1">
      <c r="A55" s="1" t="s">
        <v>33</v>
      </c>
      <c r="B55" s="3" t="s">
        <v>115</v>
      </c>
      <c r="C55" s="50">
        <v>15000</v>
      </c>
      <c r="D55" s="39">
        <v>12877.16</v>
      </c>
      <c r="E55" s="32">
        <f t="shared" si="1"/>
        <v>0.8584773333333333</v>
      </c>
      <c r="F55" s="97"/>
      <c r="G55" s="98"/>
      <c r="H55" s="98"/>
    </row>
    <row r="56" spans="1:8" ht="62.25" customHeight="1">
      <c r="A56" s="79" t="s">
        <v>42</v>
      </c>
      <c r="B56" s="4" t="s">
        <v>43</v>
      </c>
      <c r="C56" s="49">
        <v>100000</v>
      </c>
      <c r="D56" s="49">
        <v>71000</v>
      </c>
      <c r="E56" s="30">
        <f t="shared" si="1"/>
        <v>0.71</v>
      </c>
      <c r="F56" s="97"/>
      <c r="G56" s="98"/>
      <c r="H56" s="98"/>
    </row>
    <row r="57" spans="1:7" ht="87" customHeight="1">
      <c r="A57" s="7" t="s">
        <v>44</v>
      </c>
      <c r="B57" s="4" t="s">
        <v>104</v>
      </c>
      <c r="C57" s="49">
        <f>C58+C62+C63+C66+C67+C68+C69+C72+C73+C76+C77+C78+C79+C80+C81</f>
        <v>969700</v>
      </c>
      <c r="D57" s="49">
        <f>SUM(D58,D62,D63,D66,D67,D68,D69,D72,D73,D76,D77,D78,D79,D81)</f>
        <v>494920.37</v>
      </c>
      <c r="E57" s="30">
        <f t="shared" si="1"/>
        <v>0.5103850366092606</v>
      </c>
      <c r="F57" s="101"/>
      <c r="G57" s="102"/>
    </row>
    <row r="58" spans="1:5" ht="24">
      <c r="A58" s="13" t="s">
        <v>45</v>
      </c>
      <c r="B58" s="51" t="s">
        <v>46</v>
      </c>
      <c r="C58" s="52">
        <f>C59+C60+C61</f>
        <v>552500</v>
      </c>
      <c r="D58" s="50">
        <f>SUM(D59:D61)</f>
        <v>371906.27</v>
      </c>
      <c r="E58" s="32">
        <f>PRODUCT(D58/C58)</f>
        <v>0.673133520361991</v>
      </c>
    </row>
    <row r="59" spans="1:6" ht="19.5" customHeight="1">
      <c r="A59" s="5"/>
      <c r="B59" s="3" t="s">
        <v>79</v>
      </c>
      <c r="C59" s="50">
        <v>2500</v>
      </c>
      <c r="D59" s="50">
        <v>82</v>
      </c>
      <c r="E59" s="32">
        <f t="shared" si="1"/>
        <v>0.0328</v>
      </c>
      <c r="F59" s="53"/>
    </row>
    <row r="60" spans="1:7" ht="21" customHeight="1">
      <c r="A60" s="5"/>
      <c r="B60" s="3" t="s">
        <v>80</v>
      </c>
      <c r="C60" s="50">
        <v>300000</v>
      </c>
      <c r="D60" s="50">
        <v>138600.6</v>
      </c>
      <c r="E60" s="32">
        <f t="shared" si="1"/>
        <v>0.462002</v>
      </c>
      <c r="F60" s="105"/>
      <c r="G60" s="106"/>
    </row>
    <row r="61" spans="1:8" ht="24.75" customHeight="1">
      <c r="A61" s="5"/>
      <c r="B61" s="3" t="s">
        <v>119</v>
      </c>
      <c r="C61" s="50">
        <v>250000</v>
      </c>
      <c r="D61" s="50">
        <v>233223.67</v>
      </c>
      <c r="E61" s="32">
        <f t="shared" si="1"/>
        <v>0.9328946800000001</v>
      </c>
      <c r="F61" s="97"/>
      <c r="G61" s="98"/>
      <c r="H61" s="98"/>
    </row>
    <row r="62" spans="1:6" ht="12.75">
      <c r="A62" s="5" t="s">
        <v>47</v>
      </c>
      <c r="B62" s="3" t="s">
        <v>99</v>
      </c>
      <c r="C62" s="50">
        <v>2000</v>
      </c>
      <c r="D62" s="31">
        <v>88.6</v>
      </c>
      <c r="E62" s="32">
        <f t="shared" si="1"/>
        <v>0.0443</v>
      </c>
      <c r="F62" s="53"/>
    </row>
    <row r="63" spans="1:5" ht="12.75">
      <c r="A63" s="13" t="s">
        <v>48</v>
      </c>
      <c r="B63" s="51" t="s">
        <v>49</v>
      </c>
      <c r="C63" s="52">
        <f>C64+C65</f>
        <v>301200</v>
      </c>
      <c r="D63" s="50">
        <f>SUM(D64:D65)</f>
        <v>70973.6</v>
      </c>
      <c r="E63" s="32">
        <f t="shared" si="1"/>
        <v>0.23563612217795488</v>
      </c>
    </row>
    <row r="64" spans="1:5" ht="12.75">
      <c r="A64" s="5"/>
      <c r="B64" s="3" t="s">
        <v>81</v>
      </c>
      <c r="C64" s="50">
        <v>1200</v>
      </c>
      <c r="D64" s="31">
        <v>273.6</v>
      </c>
      <c r="E64" s="32">
        <f t="shared" si="1"/>
        <v>0.228</v>
      </c>
    </row>
    <row r="65" spans="1:5" ht="12.75">
      <c r="A65" s="5"/>
      <c r="B65" s="3" t="s">
        <v>82</v>
      </c>
      <c r="C65" s="50">
        <v>300000</v>
      </c>
      <c r="D65" s="31">
        <v>70700</v>
      </c>
      <c r="E65" s="32">
        <f t="shared" si="1"/>
        <v>0.23566666666666666</v>
      </c>
    </row>
    <row r="66" spans="1:5" ht="12.75">
      <c r="A66" s="5" t="s">
        <v>50</v>
      </c>
      <c r="B66" s="3" t="s">
        <v>51</v>
      </c>
      <c r="C66" s="50">
        <v>250</v>
      </c>
      <c r="D66" s="31">
        <v>0</v>
      </c>
      <c r="E66" s="32">
        <f t="shared" si="1"/>
        <v>0</v>
      </c>
    </row>
    <row r="67" spans="1:5" ht="12.75">
      <c r="A67" s="5" t="s">
        <v>28</v>
      </c>
      <c r="B67" s="3" t="s">
        <v>52</v>
      </c>
      <c r="C67" s="50">
        <v>250</v>
      </c>
      <c r="D67" s="31">
        <v>0</v>
      </c>
      <c r="E67" s="32">
        <f t="shared" si="1"/>
        <v>0</v>
      </c>
    </row>
    <row r="68" spans="1:5" ht="24">
      <c r="A68" s="5" t="s">
        <v>53</v>
      </c>
      <c r="B68" s="3" t="s">
        <v>54</v>
      </c>
      <c r="C68" s="39">
        <v>250</v>
      </c>
      <c r="D68" s="39">
        <v>0</v>
      </c>
      <c r="E68" s="32">
        <f t="shared" si="1"/>
        <v>0</v>
      </c>
    </row>
    <row r="69" spans="1:5" ht="36">
      <c r="A69" s="14" t="s">
        <v>55</v>
      </c>
      <c r="B69" s="51" t="s">
        <v>56</v>
      </c>
      <c r="C69" s="54">
        <f>C70+C71</f>
        <v>7000</v>
      </c>
      <c r="D69" s="39">
        <f>SUM(D70:D71)</f>
        <v>0</v>
      </c>
      <c r="E69" s="32">
        <f t="shared" si="1"/>
        <v>0</v>
      </c>
    </row>
    <row r="70" spans="1:5" ht="12.75">
      <c r="A70" s="6"/>
      <c r="B70" s="3" t="s">
        <v>100</v>
      </c>
      <c r="C70" s="39">
        <v>1000</v>
      </c>
      <c r="D70" s="31">
        <v>0</v>
      </c>
      <c r="E70" s="32">
        <f t="shared" si="1"/>
        <v>0</v>
      </c>
    </row>
    <row r="71" spans="1:5" ht="12.75">
      <c r="A71" s="6"/>
      <c r="B71" s="3" t="s">
        <v>101</v>
      </c>
      <c r="C71" s="39">
        <v>6000</v>
      </c>
      <c r="D71" s="31">
        <v>0</v>
      </c>
      <c r="E71" s="32">
        <f t="shared" si="1"/>
        <v>0</v>
      </c>
    </row>
    <row r="72" spans="1:5" ht="12.75">
      <c r="A72" s="5" t="s">
        <v>57</v>
      </c>
      <c r="B72" s="2" t="s">
        <v>58</v>
      </c>
      <c r="C72" s="39">
        <v>1500</v>
      </c>
      <c r="D72" s="31">
        <v>0</v>
      </c>
      <c r="E72" s="32">
        <f t="shared" si="1"/>
        <v>0</v>
      </c>
    </row>
    <row r="73" spans="1:5" ht="12.75">
      <c r="A73" s="13" t="s">
        <v>86</v>
      </c>
      <c r="B73" s="55" t="s">
        <v>59</v>
      </c>
      <c r="C73" s="56">
        <f>C74+C75</f>
        <v>85500</v>
      </c>
      <c r="D73" s="31">
        <f>D74+D75</f>
        <v>51887.9</v>
      </c>
      <c r="E73" s="32">
        <f t="shared" si="1"/>
        <v>0.6068760233918129</v>
      </c>
    </row>
    <row r="74" spans="1:5" ht="12.75">
      <c r="A74" s="5"/>
      <c r="B74" s="2" t="s">
        <v>81</v>
      </c>
      <c r="C74" s="31">
        <v>500</v>
      </c>
      <c r="D74" s="31">
        <v>0</v>
      </c>
      <c r="E74" s="32">
        <f t="shared" si="1"/>
        <v>0</v>
      </c>
    </row>
    <row r="75" spans="1:8" ht="24" customHeight="1">
      <c r="A75" s="5"/>
      <c r="B75" s="33" t="s">
        <v>83</v>
      </c>
      <c r="C75" s="31">
        <v>85000</v>
      </c>
      <c r="D75" s="31">
        <v>51887.9</v>
      </c>
      <c r="E75" s="32">
        <f t="shared" si="1"/>
        <v>0.6104458823529412</v>
      </c>
      <c r="F75" s="97"/>
      <c r="G75" s="98"/>
      <c r="H75" s="98"/>
    </row>
    <row r="76" spans="1:5" ht="12.75">
      <c r="A76" s="5" t="s">
        <v>87</v>
      </c>
      <c r="B76" s="2" t="s">
        <v>108</v>
      </c>
      <c r="C76" s="31">
        <v>1000</v>
      </c>
      <c r="D76" s="31">
        <v>64</v>
      </c>
      <c r="E76" s="32">
        <f t="shared" si="1"/>
        <v>0.064</v>
      </c>
    </row>
    <row r="77" spans="1:5" ht="12.75">
      <c r="A77" s="5" t="s">
        <v>88</v>
      </c>
      <c r="B77" s="2" t="s">
        <v>91</v>
      </c>
      <c r="C77" s="31">
        <v>1000</v>
      </c>
      <c r="D77" s="31">
        <v>0</v>
      </c>
      <c r="E77" s="32">
        <f t="shared" si="1"/>
        <v>0</v>
      </c>
    </row>
    <row r="78" spans="1:5" ht="12.75">
      <c r="A78" s="5" t="s">
        <v>89</v>
      </c>
      <c r="B78" s="2" t="s">
        <v>92</v>
      </c>
      <c r="C78" s="31">
        <v>1000</v>
      </c>
      <c r="D78" s="31">
        <v>0</v>
      </c>
      <c r="E78" s="32">
        <f t="shared" si="1"/>
        <v>0</v>
      </c>
    </row>
    <row r="79" spans="1:5" ht="12.75">
      <c r="A79" s="5" t="s">
        <v>90</v>
      </c>
      <c r="B79" s="2" t="s">
        <v>93</v>
      </c>
      <c r="C79" s="31">
        <v>1000</v>
      </c>
      <c r="D79" s="31">
        <v>0</v>
      </c>
      <c r="E79" s="32">
        <f t="shared" si="1"/>
        <v>0</v>
      </c>
    </row>
    <row r="80" spans="1:5" ht="12.75">
      <c r="A80" s="5" t="s">
        <v>102</v>
      </c>
      <c r="B80" s="2" t="s">
        <v>103</v>
      </c>
      <c r="C80" s="31">
        <v>250</v>
      </c>
      <c r="D80" s="31">
        <v>0</v>
      </c>
      <c r="E80" s="32">
        <f>PRODUCT(D80/C80)</f>
        <v>0</v>
      </c>
    </row>
    <row r="81" spans="1:7" ht="12.75">
      <c r="A81" s="5" t="s">
        <v>111</v>
      </c>
      <c r="B81" s="2" t="s">
        <v>114</v>
      </c>
      <c r="C81" s="31">
        <v>15000</v>
      </c>
      <c r="D81" s="31">
        <v>0</v>
      </c>
      <c r="E81" s="32">
        <f t="shared" si="1"/>
        <v>0</v>
      </c>
      <c r="F81" s="91"/>
      <c r="G81" s="92"/>
    </row>
    <row r="82" spans="1:8" s="8" customFormat="1" ht="25.5">
      <c r="A82" s="7" t="s">
        <v>60</v>
      </c>
      <c r="B82" s="57" t="s">
        <v>61</v>
      </c>
      <c r="C82" s="49">
        <v>5000</v>
      </c>
      <c r="D82" s="49">
        <v>228.69</v>
      </c>
      <c r="E82" s="30">
        <f t="shared" si="1"/>
        <v>0.045738</v>
      </c>
      <c r="F82" s="58"/>
      <c r="G82"/>
      <c r="H82"/>
    </row>
    <row r="83" spans="1:6" s="8" customFormat="1" ht="47.25" customHeight="1">
      <c r="A83" s="7" t="s">
        <v>62</v>
      </c>
      <c r="B83" s="57" t="s">
        <v>63</v>
      </c>
      <c r="C83" s="49">
        <v>105000</v>
      </c>
      <c r="D83" s="49">
        <v>119919.39</v>
      </c>
      <c r="E83" s="30">
        <f t="shared" si="1"/>
        <v>1.1420894285714285</v>
      </c>
      <c r="F83" s="58"/>
    </row>
    <row r="84" spans="1:7" s="8" customFormat="1" ht="25.5">
      <c r="A84" s="7" t="s">
        <v>64</v>
      </c>
      <c r="B84" s="57" t="s">
        <v>65</v>
      </c>
      <c r="C84" s="49">
        <v>20000</v>
      </c>
      <c r="D84" s="49">
        <v>0</v>
      </c>
      <c r="E84" s="30">
        <f t="shared" si="1"/>
        <v>0</v>
      </c>
      <c r="F84" s="99"/>
      <c r="G84" s="100"/>
    </row>
    <row r="85" spans="1:9" s="8" customFormat="1" ht="46.5" customHeight="1">
      <c r="A85" s="7" t="s">
        <v>66</v>
      </c>
      <c r="B85" s="57" t="s">
        <v>110</v>
      </c>
      <c r="C85" s="49">
        <v>400000</v>
      </c>
      <c r="D85" s="49">
        <v>760675.98</v>
      </c>
      <c r="E85" s="30">
        <f t="shared" si="1"/>
        <v>1.90168995</v>
      </c>
      <c r="F85" s="103"/>
      <c r="G85" s="104"/>
      <c r="H85" s="104"/>
      <c r="I85" s="15"/>
    </row>
    <row r="86" spans="1:9" s="8" customFormat="1" ht="18" customHeight="1">
      <c r="A86" s="7"/>
      <c r="B86" s="84" t="s">
        <v>125</v>
      </c>
      <c r="C86" s="49"/>
      <c r="D86" s="85">
        <v>564758.17</v>
      </c>
      <c r="E86" s="30"/>
      <c r="F86" s="59"/>
      <c r="G86" s="20"/>
      <c r="H86" s="20"/>
      <c r="I86" s="15"/>
    </row>
    <row r="87" spans="1:6" s="8" customFormat="1" ht="38.25">
      <c r="A87" s="7" t="s">
        <v>1</v>
      </c>
      <c r="B87" s="57" t="s">
        <v>67</v>
      </c>
      <c r="C87" s="49">
        <f>C88+C89+C90+C91</f>
        <v>204500</v>
      </c>
      <c r="D87" s="49">
        <f>SUM(D88:D91)</f>
        <v>134450.6</v>
      </c>
      <c r="E87" s="30">
        <f t="shared" si="1"/>
        <v>0.6574601466992666</v>
      </c>
      <c r="F87" s="58"/>
    </row>
    <row r="88" spans="1:8" ht="51">
      <c r="A88" s="9" t="s">
        <v>18</v>
      </c>
      <c r="B88" s="60" t="s">
        <v>68</v>
      </c>
      <c r="C88" s="70">
        <v>135000</v>
      </c>
      <c r="D88" s="39">
        <v>101367.13</v>
      </c>
      <c r="E88" s="32">
        <f t="shared" si="1"/>
        <v>0.7508676296296297</v>
      </c>
      <c r="F88" s="97"/>
      <c r="G88" s="98"/>
      <c r="H88" s="98"/>
    </row>
    <row r="89" spans="1:8" ht="25.5">
      <c r="A89" s="9" t="s">
        <v>47</v>
      </c>
      <c r="B89" s="61" t="s">
        <v>69</v>
      </c>
      <c r="C89" s="39">
        <v>35000</v>
      </c>
      <c r="D89" s="39">
        <v>17521.43</v>
      </c>
      <c r="E89" s="32">
        <f t="shared" si="1"/>
        <v>0.5006122857142857</v>
      </c>
      <c r="F89" s="97"/>
      <c r="G89" s="98"/>
      <c r="H89" s="98"/>
    </row>
    <row r="90" spans="1:8" ht="25.5" customHeight="1">
      <c r="A90" s="9" t="s">
        <v>22</v>
      </c>
      <c r="B90" s="62" t="s">
        <v>70</v>
      </c>
      <c r="C90" s="31">
        <v>30000</v>
      </c>
      <c r="D90" s="31">
        <v>12664.16</v>
      </c>
      <c r="E90" s="32">
        <f t="shared" si="1"/>
        <v>0.42213866666666666</v>
      </c>
      <c r="F90" s="97"/>
      <c r="G90" s="98"/>
      <c r="H90" s="98"/>
    </row>
    <row r="91" spans="1:8" ht="30.75" customHeight="1">
      <c r="A91" s="9" t="s">
        <v>50</v>
      </c>
      <c r="B91" s="60" t="s">
        <v>71</v>
      </c>
      <c r="C91" s="39">
        <v>4500</v>
      </c>
      <c r="D91" s="39">
        <v>2897.88</v>
      </c>
      <c r="E91" s="32">
        <f t="shared" si="1"/>
        <v>0.6439733333333334</v>
      </c>
      <c r="F91" s="93"/>
      <c r="G91" s="94"/>
      <c r="H91" s="94"/>
    </row>
    <row r="92" spans="1:5" ht="25.5">
      <c r="A92" s="7" t="s">
        <v>72</v>
      </c>
      <c r="B92" s="63" t="s">
        <v>73</v>
      </c>
      <c r="C92" s="49">
        <v>0</v>
      </c>
      <c r="D92" s="64">
        <v>0</v>
      </c>
      <c r="E92" s="30"/>
    </row>
    <row r="93" spans="1:5" ht="25.5">
      <c r="A93" s="7" t="s">
        <v>74</v>
      </c>
      <c r="B93" s="57" t="s">
        <v>77</v>
      </c>
      <c r="C93" s="49">
        <v>0</v>
      </c>
      <c r="D93" s="64">
        <v>0</v>
      </c>
      <c r="E93" s="30"/>
    </row>
    <row r="94" spans="1:5" ht="25.5">
      <c r="A94" s="7" t="s">
        <v>75</v>
      </c>
      <c r="B94" s="65" t="s">
        <v>85</v>
      </c>
      <c r="C94" s="49">
        <v>0</v>
      </c>
      <c r="D94" s="49">
        <v>0</v>
      </c>
      <c r="E94" s="30"/>
    </row>
    <row r="95" spans="1:5" ht="25.5">
      <c r="A95" s="7" t="s">
        <v>76</v>
      </c>
      <c r="B95" s="66" t="s">
        <v>95</v>
      </c>
      <c r="C95" s="49">
        <v>0</v>
      </c>
      <c r="D95" s="49">
        <v>0</v>
      </c>
      <c r="E95" s="30"/>
    </row>
    <row r="96" spans="1:5" ht="62.25">
      <c r="A96" s="69"/>
      <c r="B96" s="4" t="s">
        <v>123</v>
      </c>
      <c r="C96" s="49">
        <f>C95+C94+C93+C92+C87+C85+C84+C83+C82+C57+C56+C49+C27</f>
        <v>3791200</v>
      </c>
      <c r="D96" s="49">
        <f>D27+D49+D56+D57+D82+D83+D84+D85+D87+D92+D93+D94+D95</f>
        <v>3128238.2900000005</v>
      </c>
      <c r="E96" s="30">
        <f>PRODUCT(D96/C96)</f>
        <v>0.8251314333192658</v>
      </c>
    </row>
    <row r="97" spans="1:5" ht="66" customHeight="1">
      <c r="A97" s="7" t="s">
        <v>84</v>
      </c>
      <c r="B97" s="57" t="s">
        <v>122</v>
      </c>
      <c r="C97" s="49">
        <f>C98-C96</f>
        <v>949388.5099999998</v>
      </c>
      <c r="D97" s="49">
        <f>D98-D96</f>
        <v>1840002.02</v>
      </c>
      <c r="E97" s="30">
        <f>PRODUCT(D97/C97)</f>
        <v>1.9380917302232785</v>
      </c>
    </row>
    <row r="98" spans="1:5" ht="46.5">
      <c r="A98" s="86"/>
      <c r="B98" s="4" t="s">
        <v>124</v>
      </c>
      <c r="C98" s="49">
        <f>C24</f>
        <v>4740588.51</v>
      </c>
      <c r="D98" s="49">
        <f>D24</f>
        <v>4968240.3100000005</v>
      </c>
      <c r="E98" s="30">
        <f>PRODUCT(D98/C98)</f>
        <v>1.0480218436001738</v>
      </c>
    </row>
    <row r="99" spans="1:5" ht="38.25" customHeight="1">
      <c r="A99" s="87"/>
      <c r="B99" s="116" t="s">
        <v>127</v>
      </c>
      <c r="C99" s="116"/>
      <c r="D99" s="116"/>
      <c r="E99" s="116"/>
    </row>
    <row r="100" spans="1:7" ht="9.75" customHeight="1">
      <c r="A100" s="87"/>
      <c r="B100" s="67"/>
      <c r="C100" s="73"/>
      <c r="D100" s="73"/>
      <c r="G100" t="s">
        <v>129</v>
      </c>
    </row>
    <row r="101" spans="3:7" ht="12.75">
      <c r="C101" s="90"/>
      <c r="E101" s="73"/>
      <c r="F101" s="73"/>
      <c r="G101" t="s">
        <v>130</v>
      </c>
    </row>
    <row r="103" spans="2:3" ht="12.75">
      <c r="B103" s="68"/>
      <c r="C103" s="68"/>
    </row>
    <row r="104" ht="12.75">
      <c r="F104" s="67"/>
    </row>
    <row r="106" spans="2:4" ht="12.75">
      <c r="B106" s="68"/>
      <c r="C106" s="68"/>
      <c r="D106" s="68"/>
    </row>
  </sheetData>
  <sheetProtection selectLockedCells="1" selectUnlockedCells="1"/>
  <mergeCells count="43">
    <mergeCell ref="A4:E5"/>
    <mergeCell ref="B99:E99"/>
    <mergeCell ref="F51:H51"/>
    <mergeCell ref="F21:G21"/>
    <mergeCell ref="A7:G7"/>
    <mergeCell ref="F15:G15"/>
    <mergeCell ref="F16:H16"/>
    <mergeCell ref="F20:G20"/>
    <mergeCell ref="F18:H18"/>
    <mergeCell ref="F19:G19"/>
    <mergeCell ref="F28:H28"/>
    <mergeCell ref="F29:G29"/>
    <mergeCell ref="F30:H30"/>
    <mergeCell ref="F32:H32"/>
    <mergeCell ref="F33:H33"/>
    <mergeCell ref="H19:I19"/>
    <mergeCell ref="F34:H34"/>
    <mergeCell ref="F35:H35"/>
    <mergeCell ref="F37:H37"/>
    <mergeCell ref="F54:H54"/>
    <mergeCell ref="F38:H38"/>
    <mergeCell ref="F39:H39"/>
    <mergeCell ref="F41:H41"/>
    <mergeCell ref="F44:H44"/>
    <mergeCell ref="F46:H46"/>
    <mergeCell ref="F47:H47"/>
    <mergeCell ref="F90:H90"/>
    <mergeCell ref="F55:H55"/>
    <mergeCell ref="F56:H56"/>
    <mergeCell ref="F57:G57"/>
    <mergeCell ref="F85:H85"/>
    <mergeCell ref="F88:H88"/>
    <mergeCell ref="F60:G60"/>
    <mergeCell ref="F81:G81"/>
    <mergeCell ref="F91:H91"/>
    <mergeCell ref="A8:E8"/>
    <mergeCell ref="F61:H61"/>
    <mergeCell ref="F75:H75"/>
    <mergeCell ref="F84:G84"/>
    <mergeCell ref="F50:H50"/>
    <mergeCell ref="F42:H42"/>
    <mergeCell ref="F43:H43"/>
    <mergeCell ref="F89:H89"/>
  </mergeCells>
  <printOptions/>
  <pageMargins left="0.03937007874015748" right="0.03937007874015748" top="0.15748031496062992" bottom="0.15748031496062992" header="0.31496062992125984" footer="0.31496062992125984"/>
  <pageSetup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Główna Księgowa</dc:creator>
  <cp:keywords/>
  <dc:description/>
  <cp:lastModifiedBy>s.mezynski</cp:lastModifiedBy>
  <cp:lastPrinted>2023-03-27T08:50:32Z</cp:lastPrinted>
  <dcterms:created xsi:type="dcterms:W3CDTF">2015-09-24T02:49:10Z</dcterms:created>
  <dcterms:modified xsi:type="dcterms:W3CDTF">2023-05-29T12:14:08Z</dcterms:modified>
  <cp:category/>
  <cp:version/>
  <cp:contentType/>
  <cp:contentStatus/>
</cp:coreProperties>
</file>